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31ce9c6404a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llustration" sheetId="1" r:id="R0f5e05f557a04e1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[Red](#,##0.00);0.00"/>
    <x:numFmt numFmtId="201" formatCode="0.0%"/>
  </x:numFmts>
  <x:fonts count="8">
    <x:font>
      <x:sz val="11"/>
      <x:name val="Carlito"/>
    </x:font>
    <x:font>
      <x:sz val="11"/>
      <x:name val="Arial"/>
    </x:font>
    <x:font>
      <x:sz val="16"/>
      <x:name val="Arial"/>
    </x:font>
    <x:font>
      <x:b/>
      <x:sz val="16"/>
      <x:name val="Arial"/>
    </x:font>
    <x:font>
      <x:sz val="11"/>
      <x:color rgb="FFFFFFFF"/>
      <x:name val="Carlito"/>
    </x:font>
    <x:font>
      <x:b/>
      <x:sz val="11"/>
      <x:color rgb="FFFFFFFF"/>
      <x:name val="Carlito"/>
    </x:font>
    <x:font>
      <x:sz val="11"/>
      <x:color rgb="FFFFFFFF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7334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0" fillId="2" borderId="0" xfId="0" applyNumberFormat="1" applyFont="1" applyFill="1" applyBorder="1"/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5" fillId="3" borderId="0" xfId="0" applyNumberFormat="1" applyFont="1" applyFill="1" applyBorder="1"/>
    <x:xf numFmtId="200" fontId="0" fillId="0" borderId="0" xfId="0" applyNumberFormat="1" applyFont="1" applyFill="1" applyBorder="1"/>
    <x:xf numFmtId="200" fontId="0" fillId="2" borderId="0" xfId="0" applyNumberFormat="1" applyFont="1" applyFill="1" applyBorder="1"/>
    <x:xf numFmtId="201" fontId="0" fillId="0" borderId="0" xfId="0" applyNumberFormat="1" applyFont="1" applyFill="1" applyBorder="1"/>
    <x:xf numFmtId="201" fontId="0" fillId="2" borderId="0" xfId="0" applyNumberFormat="1" applyFont="1" applyFill="1" applyBorder="1"/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7" fillId="3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9C0006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c0ce0530e340e9" /><Relationship Type="http://schemas.openxmlformats.org/officeDocument/2006/relationships/theme" Target="/xl/theme/theme1.xml" Id="R29eabb4dd4aa45ce" /><Relationship Type="http://schemas.openxmlformats.org/officeDocument/2006/relationships/sharedStrings" Target="/xl/sharedStrings.xml" Id="R205cb55959484ec9" /><Relationship Type="http://schemas.openxmlformats.org/officeDocument/2006/relationships/worksheet" Target="/xl/worksheets/sheet1.xml" Id="R0f5e05f557a04e1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8" hidden="0" customWidth="1"/>
    <x:col min="2" max="2" width="21" hidden="0" customWidth="1"/>
    <x:col min="3" max="3" width="17" hidden="0" customWidth="1"/>
    <x:col min="4" max="4" width="58" hidden="0" customWidth="1"/>
    <x:col min="5" max="5" width="17" hidden="0" customWidth="1"/>
    <x:col min="6" max="6" width="51" hidden="0" customWidth="1"/>
    <x:col min="8" max="8" width="21" hidden="0" customWidth="1"/>
    <x:col min="9" max="9" width="16" hidden="0" customWidth="1"/>
    <x:col min="10" max="10" width="16" hidden="0" customWidth="1"/>
    <x:col min="11" max="11" width="16" hidden="0" customWidth="1"/>
    <x:col min="7" max="7" width="38" hidden="0" customWidth="1"/>
    <x:col min="12" max="12" width="24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25" customHeight="1">
      <x:c r="A2" s="4" t="str">
        <x:v>Fictional cost illustration</x:v>
      </x:c>
      <x:c r="B2" s="2"/>
      <x:c r="C2" s="2"/>
      <x:c r="D2" s="2"/>
      <x:c r="E2" s="2"/>
      <x:c r="F2" s="2"/>
    </x:row>
    <x:row r="3" ht="25" customHeight="1">
      <x:c r="A3" s="2"/>
      <x:c r="B3" s="2"/>
      <x:c r="C3" s="2"/>
      <x:c r="D3" s="2"/>
      <x:c r="E3" s="2"/>
      <x:c r="F3" s="2"/>
    </x:row>
    <x:row r="4" ht="25" customHeight="1">
      <x:c r="A4" s="2" t="str">
        <x:v>Case selected</x:v>
      </x:c>
      <x:c r="B4" s="2" t="str">
        <x:f>CHOOSE('Illustration'!H4,"Base","Downside","Upside")</x:f>
        <x:v>Base</x:v>
      </x:c>
      <x:c r="C4" s="2"/>
      <x:c r="D4" s="2"/>
      <x:c r="E4" s="2"/>
      <x:c r="F4" s="2"/>
      <x:c r="G4" t="str">
        <x:v>Case 1 Base 2 Downside 3 Upside</x:v>
      </x:c>
      <x:c r="H4" s="5" t="n">
        <x:v>1</x:v>
      </x:c>
    </x:row>
    <x:row r="5" ht="25" customHeight="1">
      <x:c r="A5" s="2" t="str">
        <x:v>Input status</x:v>
      </x:c>
      <x:c r="B5" s="2" t="str">
        <x:f>IF(COUNT('Illustration'!H8:H25)&lt;18,"MISSING INPUTS",IF(OR('Illustration'!H8&lt;1,'Illustration'!H8&gt;60,MOD('Illustration'!H8,1)&lt;&gt;0,MIN('Illustration'!H8:H25)&lt;0,'Illustration'!H10&gt;1,'Illustration'!H14&gt;1,'Illustration'!H17&gt;1,'Illustration'!H25&gt;1),"INVALID INPUTS","READY"))</x:f>
        <x:v>READY</x:v>
      </x:c>
      <x:c r="C5" s="2"/>
      <x:c r="D5" s="2"/>
      <x:c r="E5" s="2"/>
      <x:c r="F5" s="2"/>
      <x:c r="G5" t="str">
        <x:v>Fictional example - replace for real use</x:v>
      </x:c>
    </x:row>
    <x:row r="6" ht="25" customHeight="1">
      <x:c r="A6" s="2"/>
      <x:c r="B6" s="2"/>
      <x:c r="C6" s="2"/>
      <x:c r="D6" s="2"/>
      <x:c r="E6" s="2"/>
      <x:c r="F6" s="2"/>
    </x:row>
    <x:row r="7" ht="25" customHeight="1">
      <x:c r="A7" s="15" t="str">
        <x:v>Decision figures</x:v>
      </x:c>
      <x:c r="B7" s="15" t="str">
        <x:v>Selected case</x:v>
      </x:c>
      <x:c r="C7" s="2"/>
      <x:c r="D7" s="2"/>
      <x:c r="E7" s="2"/>
      <x:c r="F7" s="2"/>
      <x:c r="G7" s="8" t="str">
        <x:v>Input</x:v>
      </x:c>
      <x:c r="H7" s="8" t="str">
        <x:v>Active</x:v>
      </x:c>
      <x:c r="I7" s="8" t="str">
        <x:v>Base</x:v>
      </x:c>
      <x:c r="J7" s="8" t="str">
        <x:v>Downside</x:v>
      </x:c>
      <x:c r="K7" s="8" t="str">
        <x:v>Upside</x:v>
      </x:c>
      <x:c r="L7" s="8" t="str">
        <x:v>Unit</x:v>
      </x:c>
    </x:row>
    <x:row r="8" ht="25" customHeight="1">
      <x:c r="A8" s="2" t="str">
        <x:v>Net cash over horizon USD</x:v>
      </x:c>
      <x:c r="B8" s="16" t="n">
        <x:f>IF(B5&lt;&gt;"READY","",B31)</x:f>
        <x:v>-5120</x:v>
      </x:c>
      <x:c r="C8" s="2"/>
      <x:c r="D8" s="2" t="str">
        <x:v>Capacity has no automatic cash value.</x:v>
      </x:c>
      <x:c r="E8" s="2"/>
      <x:c r="F8" s="2"/>
      <x:c r="G8" t="str">
        <x:v>Horizon</x:v>
      </x:c>
      <x:c r="H8" s="9" t="n">
        <x:f>IF(CHOOSE(H4,COUNT(I8),COUNT(J8),COUNT(K8))=0,"",CHOOSE(H4,I8,J8,K8))</x:f>
        <x:v>6</x:v>
      </x:c>
      <x:c r="I8" s="10" t="n">
        <x:v>6</x:v>
      </x:c>
      <x:c r="J8" s="10" t="n">
        <x:v>6</x:v>
      </x:c>
      <x:c r="K8" s="10" t="n">
        <x:v>6</x:v>
      </x:c>
      <x:c r="L8" t="str">
        <x:v>months</x:v>
      </x:c>
    </x:row>
    <x:row r="9" ht="25" customHeight="1">
      <x:c r="A9" s="2" t="str">
        <x:v>Net economic value over horizon USD</x:v>
      </x:c>
      <x:c r="B9" s="16" t="n">
        <x:f>IF(B5&lt;&gt;"READY","",B30)</x:f>
        <x:v>22480.000000000007</x:v>
      </x:c>
      <x:c r="C9" s="2"/>
      <x:c r="D9" s="2"/>
      <x:c r="E9" s="2"/>
      <x:c r="F9" s="2"/>
      <x:c r="G9" t="str">
        <x:v>Eligible monthly volume</x:v>
      </x:c>
      <x:c r="H9" s="9" t="n">
        <x:f>IF(CHOOSE(H4,COUNT(I9),COUNT(J9),COUNT(K9))=0,"",CHOOSE(H4,I9,J9,K9))</x:f>
        <x:v>2000</x:v>
      </x:c>
      <x:c r="I9" s="10" t="n">
        <x:v>2000</x:v>
      </x:c>
      <x:c r="J9" s="10" t="n">
        <x:v>2000</x:v>
      </x:c>
      <x:c r="K9" s="10" t="n">
        <x:v>2000</x:v>
      </x:c>
      <x:c r="L9" t="str">
        <x:v>items/month</x:v>
      </x:c>
    </x:row>
    <x:row r="10" ht="25" customHeight="1">
      <x:c r="A10" s="2" t="str">
        <x:v>Net time released hours per month</x:v>
      </x:c>
      <x:c r="B10" s="16" t="n">
        <x:f>IF(B5&lt;&gt;"READY","",B20)</x:f>
        <x:v>122.66666666666669</x:v>
      </x:c>
      <x:c r="C10" s="2"/>
      <x:c r="D10" s="2" t="str">
        <x:v>Cash allocation needs budget evidence.</x:v>
      </x:c>
      <x:c r="E10" s="2"/>
      <x:c r="F10" s="2"/>
      <x:c r="G10" t="str">
        <x:v>Adoption</x:v>
      </x:c>
      <x:c r="H10" s="11" t="n">
        <x:f>IF(CHOOSE(H4,COUNT(I10),COUNT(J10),COUNT(K10))=0,"",CHOOSE(H4,I10,J10,K10))</x:f>
        <x:v>0.7</x:v>
      </x:c>
      <x:c r="I10" s="12" t="n">
        <x:v>0.7</x:v>
      </x:c>
      <x:c r="J10" s="12" t="n">
        <x:v>0.35</x:v>
      </x:c>
      <x:c r="K10" s="12" t="n">
        <x:v>0.85</x:v>
      </x:c>
      <x:c r="L10" t="str">
        <x:v>fraction</x:v>
      </x:c>
    </x:row>
    <x:row r="11" ht="25" customHeight="1">
      <x:c r="A11" s="2" t="str">
        <x:v>Unallocated capacity hours per month</x:v>
      </x:c>
      <x:c r="B11" s="16" t="n">
        <x:f>IF(B5&lt;&gt;"READY","",B22)</x:f>
        <x:v>122.66666666666669</x:v>
      </x:c>
      <x:c r="C11" s="2"/>
      <x:c r="D11" s="2"/>
      <x:c r="E11" s="2"/>
      <x:c r="F11" s="2"/>
      <x:c r="G11" t="str">
        <x:v>Manual handling time</x:v>
      </x:c>
      <x:c r="H11" s="9" t="n">
        <x:f>IF(CHOOSE(H4,COUNT(I11),COUNT(J11),COUNT(K11))=0,"",CHOOSE(H4,I11,J11,K11))</x:f>
        <x:v>8</x:v>
      </x:c>
      <x:c r="I11" s="10" t="n">
        <x:v>8</x:v>
      </x:c>
      <x:c r="J11" s="10" t="n">
        <x:v>8</x:v>
      </x:c>
      <x:c r="K11" s="10" t="n">
        <x:v>8</x:v>
      </x:c>
      <x:c r="L11" t="str">
        <x:v>minutes/item</x:v>
      </x:c>
    </x:row>
    <x:row r="12" ht="25" customHeight="1">
      <x:c r="A12" s="2" t="str">
        <x:v>Cash payback months</x:v>
      </x:c>
      <x:c r="B12" s="16" t="str">
        <x:f>IF(B5&lt;&gt;"READY","",IF(B25&lt;=0,"No payback",B26/B25))</x:f>
        <x:v>No payback</x:v>
      </x:c>
      <x:c r="C12" s="2"/>
      <x:c r="D12" s="2" t="str">
        <x:v>Do not add payroll savings to economic value.</x:v>
      </x:c>
      <x:c r="E12" s="2"/>
      <x:c r="F12" s="2"/>
      <x:c r="G12" t="str">
        <x:v>Human handling with AI</x:v>
      </x:c>
      <x:c r="H12" s="9" t="n">
        <x:f>IF(CHOOSE(H4,COUNT(I12),COUNT(J12),COUNT(K12))=0,"",CHOOSE(H4,I12,J12,K12))</x:f>
        <x:v>1</x:v>
      </x:c>
      <x:c r="I12" s="10" t="n">
        <x:v>1</x:v>
      </x:c>
      <x:c r="J12" s="10" t="n">
        <x:v>1</x:v>
      </x:c>
      <x:c r="K12" s="10" t="n">
        <x:v>1</x:v>
      </x:c>
      <x:c r="L12" t="str">
        <x:v>minutes/adopted item</x:v>
      </x:c>
    </x:row>
    <x:row r="13" ht="25" customHeight="1">
      <x:c r="A13" s="2" t="str">
        <x:v>Economic break even items per month</x:v>
      </x:c>
      <x:c r="B13" s="16" t="n">
        <x:f>IF(B5&lt;&gt;"READY","",IF(B32&lt;=0,"Not achievable",('Illustration'!H22+'Illustration'!H24+'Illustration'!H19*'Illustration'!H16+B27/'Illustration'!H8)/B32))</x:f>
        <x:v>546.8648998060763</x:v>
      </x:c>
      <x:c r="C13" s="2"/>
      <x:c r="D13" s="2"/>
      <x:c r="E13" s="2"/>
      <x:c r="F13" s="2"/>
      <x:c r="G13" t="str">
        <x:v>Review time</x:v>
      </x:c>
      <x:c r="H13" s="9" t="n">
        <x:f>IF(CHOOSE(H4,COUNT(I13),COUNT(J13),COUNT(K13))=0,"",CHOOSE(H4,I13,J13,K13))</x:f>
        <x:v>1</x:v>
      </x:c>
      <x:c r="I13" s="10" t="n">
        <x:v>1</x:v>
      </x:c>
      <x:c r="J13" s="10" t="n">
        <x:v>3</x:v>
      </x:c>
      <x:c r="K13" s="10" t="n">
        <x:v>0.5</x:v>
      </x:c>
      <x:c r="L13" t="str">
        <x:v>minutes/adopted item</x:v>
      </x:c>
    </x:row>
    <x:row r="14" ht="25" customHeight="1">
      <x:c r="A14" s="2" t="str">
        <x:v>Cash break even items per month</x:v>
      </x:c>
      <x:c r="B14" s="16" t="str">
        <x:f>IF(B5&lt;&gt;"READY","",IF(B33&lt;=0,"Not achievable",('Illustration'!H22+'Illustration'!H24+'Illustration'!H19*'Illustration'!H17*'Illustration'!H18+B26/'Illustration'!H8)/B33))</x:f>
        <x:v>Not achievable</x:v>
      </x:c>
      <x:c r="C14" s="2"/>
      <x:c r="D14" s="2" t="str">
        <x:v>Extra output revenue is excluded.</x:v>
      </x:c>
      <x:c r="E14" s="2"/>
      <x:c r="F14" s="2"/>
      <x:c r="G14" t="str">
        <x:v>Rework incidence</x:v>
      </x:c>
      <x:c r="H14" s="11" t="n">
        <x:f>IF(CHOOSE(H4,COUNT(I14),COUNT(J14),COUNT(K14))=0,"",CHOOSE(H4,I14,J14,K14))</x:f>
        <x:v>0.1</x:v>
      </x:c>
      <x:c r="I14" s="12" t="n">
        <x:v>0.1</x:v>
      </x:c>
      <x:c r="J14" s="12" t="n">
        <x:v>0.25</x:v>
      </x:c>
      <x:c r="K14" s="12" t="n">
        <x:v>0.05</x:v>
      </x:c>
      <x:c r="L14" t="str">
        <x:v>fraction</x:v>
      </x:c>
    </x:row>
    <x:row r="15" ht="25" customHeight="1">
      <x:c r="A15" s="2"/>
      <x:c r="B15" s="16"/>
      <x:c r="C15" s="2"/>
      <x:c r="D15" s="2"/>
      <x:c r="E15" s="2"/>
      <x:c r="F15" s="2"/>
      <x:c r="G15" t="str">
        <x:v>Rework time</x:v>
      </x:c>
      <x:c r="H15" s="9" t="n">
        <x:f>IF(CHOOSE(H4,COUNT(I15),COUNT(J15),COUNT(K15))=0,"",CHOOSE(H4,I15,J15,K15))</x:f>
        <x:v>4</x:v>
      </x:c>
      <x:c r="I15" s="10" t="n">
        <x:v>4</x:v>
      </x:c>
      <x:c r="J15" s="10" t="n">
        <x:v>6</x:v>
      </x:c>
      <x:c r="K15" s="10" t="n">
        <x:v>2</x:v>
      </x:c>
      <x:c r="L15" t="str">
        <x:v>minutes/reworked item</x:v>
      </x:c>
    </x:row>
    <x:row r="16" ht="25" customHeight="1">
      <x:c r="A16" s="15" t="str">
        <x:v>Visible calculation</x:v>
      </x:c>
      <x:c r="B16" s="17" t="str">
        <x:v>Selected case</x:v>
      </x:c>
      <x:c r="C16" s="2"/>
      <x:c r="D16" s="2"/>
      <x:c r="E16" s="2"/>
      <x:c r="F16" s="2"/>
      <x:c r="G16" t="str">
        <x:v>Loaded staff rate</x:v>
      </x:c>
      <x:c r="H16" s="9" t="n">
        <x:f>IF(CHOOSE(H4,COUNT(I16),COUNT(J16),COUNT(K16))=0,"",CHOOSE(H4,I16,J16,K16))</x:f>
        <x:v>40</x:v>
      </x:c>
      <x:c r="I16" s="10" t="n">
        <x:v>40</x:v>
      </x:c>
      <x:c r="J16" s="10" t="n">
        <x:v>40</x:v>
      </x:c>
      <x:c r="K16" s="10" t="n">
        <x:v>40</x:v>
      </x:c>
      <x:c r="L16" t="str">
        <x:v>USD/hour</x:v>
      </x:c>
    </x:row>
    <x:row r="17" ht="25" customHeight="1">
      <x:c r="A17" s="2" t="str">
        <x:v>Adopted items per month</x:v>
      </x:c>
      <x:c r="B17" s="16" t="n">
        <x:f>IF(B5&lt;&gt;"READY","",'Illustration'!H9*'Illustration'!H10)</x:f>
        <x:v>1400</x:v>
      </x:c>
      <x:c r="C17" s="2"/>
      <x:c r="D17" s="2" t="str">
        <x:v>Constant monthly run rate; no discounting or tax.</x:v>
      </x:c>
      <x:c r="E17" s="2"/>
      <x:c r="F17" s="2"/>
      <x:c r="G17" t="str">
        <x:v>Cash allocation</x:v>
      </x:c>
      <x:c r="H17" s="11" t="n">
        <x:f>IF(CHOOSE(H4,COUNT(I17),COUNT(J17),COUNT(K17))=0,"",CHOOSE(H4,I17,J17,K17))</x:f>
        <x:v>0</x:v>
      </x:c>
      <x:c r="I17" s="12" t="n">
        <x:v>0</x:v>
      </x:c>
      <x:c r="J17" s="12" t="n">
        <x:v>0</x:v>
      </x:c>
      <x:c r="K17" s="12" t="n">
        <x:v>0</x:v>
      </x:c>
      <x:c r="L17" t="str">
        <x:v>fraction</x:v>
      </x:c>
    </x:row>
    <x:row r="18" ht="25" customHeight="1">
      <x:c r="A18" s="2" t="str">
        <x:v>Baseline labor hours per month</x:v>
      </x:c>
      <x:c r="B18" s="16" t="n">
        <x:f>IF(B5&lt;&gt;"READY","",'Illustration'!H9*'Illustration'!H11/60)</x:f>
        <x:v>266.6666666666667</x:v>
      </x:c>
      <x:c r="C18" s="2"/>
      <x:c r="D18" s="2"/>
      <x:c r="E18" s="2"/>
      <x:c r="F18" s="2"/>
      <x:c r="G18" t="str">
        <x:v>Avoidable cash rate</x:v>
      </x:c>
      <x:c r="H18" s="9" t="n">
        <x:f>IF(CHOOSE(H4,COUNT(I18),COUNT(J18),COUNT(K18))=0,"",CHOOSE(H4,I18,J18,K18))</x:f>
        <x:v>0</x:v>
      </x:c>
      <x:c r="I18" s="10" t="n">
        <x:v>0</x:v>
      </x:c>
      <x:c r="J18" s="10" t="n">
        <x:v>0</x:v>
      </x:c>
      <x:c r="K18" s="10" t="n">
        <x:v>0</x:v>
      </x:c>
      <x:c r="L18" t="str">
        <x:v>USD/hour</x:v>
      </x:c>
    </x:row>
    <x:row r="19" ht="25" customHeight="1">
      <x:c r="A19" s="2" t="str">
        <x:v>Pilot labor hours per month</x:v>
      </x:c>
      <x:c r="B19" s="16" t="n">
        <x:f>IF(B5&lt;&gt;"READY","",('Illustration'!H9-B17)*'Illustration'!H11/60+B17*('Illustration'!H12+'Illustration'!H13+'Illustration'!H14*'Illustration'!H15)/60+'Illustration'!H19)</x:f>
        <x:v>144</x:v>
      </x:c>
      <x:c r="C19" s="2"/>
      <x:c r="D19" s="2" t="str">
        <x:v>All review and rework labor is included.</x:v>
      </x:c>
      <x:c r="E19" s="2"/>
      <x:c r="F19" s="2"/>
      <x:c r="G19" t="str">
        <x:v>Ongoing support time</x:v>
      </x:c>
      <x:c r="H19" s="9" t="n">
        <x:f>IF(CHOOSE(H4,COUNT(I19),COUNT(J19),COUNT(K19))=0,"",CHOOSE(H4,I19,J19,K19))</x:f>
        <x:v>8</x:v>
      </x:c>
      <x:c r="I19" s="10" t="n">
        <x:v>8</x:v>
      </x:c>
      <x:c r="J19" s="10" t="n">
        <x:v>12</x:v>
      </x:c>
      <x:c r="K19" s="10" t="n">
        <x:v>6</x:v>
      </x:c>
      <x:c r="L19" t="str">
        <x:v>hours/month</x:v>
      </x:c>
    </x:row>
    <x:row r="20" ht="25" customHeight="1">
      <x:c r="A20" s="2" t="str">
        <x:v>Net time released hours per month</x:v>
      </x:c>
      <x:c r="B20" s="16" t="n">
        <x:f>IF(B5&lt;&gt;"READY","",B18-B19)</x:f>
        <x:v>122.66666666666669</x:v>
      </x:c>
      <x:c r="C20" s="2"/>
      <x:c r="D20" s="2"/>
      <x:c r="E20" s="2"/>
      <x:c r="F20" s="2"/>
      <x:c r="G20" t="str">
        <x:v>Setup staff time</x:v>
      </x:c>
      <x:c r="H20" s="9" t="n">
        <x:f>IF(CHOOSE(H4,COUNT(I20),COUNT(J20),COUNT(K20))=0,"",CHOOSE(H4,I20,J20,K20))</x:f>
        <x:v>40</x:v>
      </x:c>
      <x:c r="I20" s="10" t="n">
        <x:v>40</x:v>
      </x:c>
      <x:c r="J20" s="10" t="n">
        <x:v>40</x:v>
      </x:c>
      <x:c r="K20" s="10" t="n">
        <x:v>40</x:v>
      </x:c>
      <x:c r="L20" t="str">
        <x:v>hours once</x:v>
      </x:c>
    </x:row>
    <x:row r="21" ht="25" customHeight="1">
      <x:c r="A21" s="2" t="str">
        <x:v>Hours allocated to cash savings per month</x:v>
      </x:c>
      <x:c r="B21" s="16" t="n">
        <x:f>IF(B5&lt;&gt;"READY","",MAX(0,B20)*'Illustration'!H17)</x:f>
        <x:v>0</x:v>
      </x:c>
      <x:c r="C21" s="2"/>
      <x:c r="D21" s="2" t="str">
        <x:v>Support time reduces released hours first.</x:v>
      </x:c>
      <x:c r="E21" s="2"/>
      <x:c r="F21" s="2"/>
      <x:c r="G21" t="str">
        <x:v>Setup external cost</x:v>
      </x:c>
      <x:c r="H21" s="9" t="n">
        <x:f>IF(CHOOSE(H4,COUNT(I21),COUNT(J21),COUNT(K21))=0,"",CHOOSE(H4,I21,J21,K21))</x:f>
        <x:v>2000</x:v>
      </x:c>
      <x:c r="I21" s="10" t="n">
        <x:v>2000</x:v>
      </x:c>
      <x:c r="J21" s="10" t="n">
        <x:v>2000</x:v>
      </x:c>
      <x:c r="K21" s="10" t="n">
        <x:v>2000</x:v>
      </x:c>
      <x:c r="L21" t="str">
        <x:v>USD once</x:v>
      </x:c>
    </x:row>
    <x:row r="22" ht="25" customHeight="1">
      <x:c r="A22" s="2" t="str">
        <x:v>Unallocated capacity hours per month</x:v>
      </x:c>
      <x:c r="B22" s="16" t="n">
        <x:f>IF(B5&lt;&gt;"READY","",B20-B21)</x:f>
        <x:v>122.66666666666669</x:v>
      </x:c>
      <x:c r="C22" s="2"/>
      <x:c r="D22" s="2"/>
      <x:c r="E22" s="2"/>
      <x:c r="F22" s="2"/>
      <x:c r="G22" t="str">
        <x:v>Fixed software cost</x:v>
      </x:c>
      <x:c r="H22" s="9" t="n">
        <x:f>IF(CHOOSE(H4,COUNT(I22),COUNT(J22),COUNT(K22))=0,"",CHOOSE(H4,I22,J22,K22))</x:f>
        <x:v>300</x:v>
      </x:c>
      <x:c r="I22" s="10" t="n">
        <x:v>300</x:v>
      </x:c>
      <x:c r="J22" s="10" t="n">
        <x:v>300</x:v>
      </x:c>
      <x:c r="K22" s="10" t="n">
        <x:v>300</x:v>
      </x:c>
      <x:c r="L22" t="str">
        <x:v>USD/month</x:v>
      </x:c>
    </x:row>
    <x:row r="23" ht="25" customHeight="1">
      <x:c r="A23" s="2" t="str">
        <x:v>Avoidable cash savings USD per month</x:v>
      </x:c>
      <x:c r="B23" s="16" t="n">
        <x:f>IF(B5&lt;&gt;"READY","",B21*'Illustration'!H18)</x:f>
        <x:v>0</x:v>
      </x:c>
      <x:c r="C23" s="2"/>
      <x:c r="D23" s="2" t="str">
        <x:v>Negative hours remain visible.</x:v>
      </x:c>
      <x:c r="E23" s="2"/>
      <x:c r="F23" s="2"/>
      <x:c r="G23" t="str">
        <x:v>Variable usage cost</x:v>
      </x:c>
      <x:c r="H23" s="9" t="n">
        <x:f>IF(CHOOSE(H4,COUNT(I23),COUNT(J23),COUNT(K23))=0,"",CHOOSE(H4,I23,J23,K23))</x:f>
        <x:v>0.05</x:v>
      </x:c>
      <x:c r="I23" s="10" t="n">
        <x:v>0.05</x:v>
      </x:c>
      <x:c r="J23" s="10" t="n">
        <x:v>0.05</x:v>
      </x:c>
      <x:c r="K23" s="10" t="n">
        <x:v>0.05</x:v>
      </x:c>
      <x:c r="L23" t="str">
        <x:v>USD/adopted item</x:v>
      </x:c>
    </x:row>
    <x:row r="24" ht="25" customHeight="1">
      <x:c r="A24" s="2" t="str">
        <x:v>External recurring USD per month</x:v>
      </x:c>
      <x:c r="B24" s="16" t="n">
        <x:f>IF(B5&lt;&gt;"READY","",'Illustration'!H22+B17*'Illustration'!H23+'Illustration'!H24)</x:f>
        <x:v>470</x:v>
      </x:c>
      <x:c r="C24" s="2"/>
      <x:c r="D24" s="2"/>
      <x:c r="E24" s="2"/>
      <x:c r="F24" s="2"/>
      <x:c r="G24" t="str">
        <x:v>Other recurring cost</x:v>
      </x:c>
      <x:c r="H24" s="9" t="n">
        <x:f>IF(CHOOSE(H4,COUNT(I24),COUNT(J24),COUNT(K24))=0,"",CHOOSE(H4,I24,J24,K24))</x:f>
        <x:v>100</x:v>
      </x:c>
      <x:c r="I24" s="10" t="n">
        <x:v>100</x:v>
      </x:c>
      <x:c r="J24" s="10" t="n">
        <x:v>100</x:v>
      </x:c>
      <x:c r="K24" s="10" t="n">
        <x:v>100</x:v>
      </x:c>
      <x:c r="L24" t="str">
        <x:v>USD/month</x:v>
      </x:c>
    </x:row>
    <x:row r="25" ht="25" customHeight="1">
      <x:c r="A25" s="2" t="str">
        <x:v>Net cash USD per month</x:v>
      </x:c>
      <x:c r="B25" s="16" t="n">
        <x:f>IF(B5&lt;&gt;"READY","",B23-B24)</x:f>
        <x:v>-470</x:v>
      </x:c>
      <x:c r="C25" s="2"/>
      <x:c r="D25" s="2"/>
      <x:c r="E25" s="2"/>
      <x:c r="F25" s="2"/>
      <x:c r="G25" t="str">
        <x:v>Setup contingency</x:v>
      </x:c>
      <x:c r="H25" s="11" t="n">
        <x:f>IF(CHOOSE(H4,COUNT(I25),COUNT(J25),COUNT(K25))=0,"",CHOOSE(H4,I25,J25,K25))</x:f>
        <x:v>0.15</x:v>
      </x:c>
      <x:c r="I25" s="12" t="n">
        <x:v>0.15</x:v>
      </x:c>
      <x:c r="J25" s="12" t="n">
        <x:v>0.15</x:v>
      </x:c>
      <x:c r="K25" s="12" t="n">
        <x:v>0.15</x:v>
      </x:c>
      <x:c r="L25" t="str">
        <x:v>fraction</x:v>
      </x:c>
    </x:row>
    <x:row r="26" ht="25" customHeight="1">
      <x:c r="A26" s="2" t="str">
        <x:v>Setup cash with contingency USD</x:v>
      </x:c>
      <x:c r="B26" s="16" t="n">
        <x:f>IF(B5&lt;&gt;"READY","",'Illustration'!H21*(1+'Illustration'!H25))</x:f>
        <x:v>2300</x:v>
      </x:c>
      <x:c r="C26" s="2"/>
      <x:c r="D26" s="2"/>
      <x:c r="E26" s="2"/>
      <x:c r="F26" s="2"/>
    </x:row>
    <x:row r="27" ht="25" customHeight="1">
      <x:c r="A27" s="2" t="str">
        <x:v>Setup full economic cost USD</x:v>
      </x:c>
      <x:c r="B27" s="16" t="n">
        <x:f>IF(B5&lt;&gt;"READY","",('Illustration'!H20*'Illustration'!H16+'Illustration'!H21)*(1+'Illustration'!H25))</x:f>
        <x:v>4140</x:v>
      </x:c>
      <x:c r="C27" s="2"/>
      <x:c r="D27" s="2"/>
      <x:c r="E27" s="2"/>
      <x:c r="F27" s="2"/>
    </x:row>
    <x:row r="28" ht="25" customHeight="1">
      <x:c r="A28" s="2" t="str">
        <x:v>Baseline full labor cost USD horizon</x:v>
      </x:c>
      <x:c r="B28" s="16" t="n">
        <x:f>IF(B5&lt;&gt;"READY","",B18*'Illustration'!H16*'Illustration'!H8)</x:f>
        <x:v>64000.00000000001</x:v>
      </x:c>
      <x:c r="C28" s="2"/>
      <x:c r="D28" s="2"/>
      <x:c r="E28" s="2"/>
      <x:c r="F28" s="2"/>
    </x:row>
    <x:row r="29" ht="25" customHeight="1">
      <x:c r="A29" s="2" t="str">
        <x:v>Pilot full economic cost USD horizon</x:v>
      </x:c>
      <x:c r="B29" s="16" t="n">
        <x:f>IF(B5&lt;&gt;"READY","",B27+(B19*'Illustration'!H16+B24)*'Illustration'!H8)</x:f>
        <x:v>41520</x:v>
      </x:c>
      <x:c r="C29" s="2"/>
      <x:c r="D29" s="2"/>
      <x:c r="E29" s="2"/>
      <x:c r="F29" s="2"/>
    </x:row>
    <x:row r="30" ht="25" customHeight="1">
      <x:c r="A30" s="2" t="str">
        <x:v>Net economic value USD horizon</x:v>
      </x:c>
      <x:c r="B30" s="16" t="n">
        <x:f>IF(B5&lt;&gt;"READY","",B28-B29)</x:f>
        <x:v>22480.000000000007</x:v>
      </x:c>
      <x:c r="C30" s="2"/>
      <x:c r="D30" s="2"/>
      <x:c r="E30" s="2"/>
      <x:c r="F30" s="2"/>
    </x:row>
    <x:row r="31" ht="25" customHeight="1">
      <x:c r="A31" s="2" t="str">
        <x:v>Net cash USD horizon</x:v>
      </x:c>
      <x:c r="B31" s="16" t="n">
        <x:f>IF(B5&lt;&gt;"READY","",B25*'Illustration'!H8-B26)</x:f>
        <x:v>-5120</x:v>
      </x:c>
      <x:c r="C31" s="2"/>
      <x:c r="D31" s="2"/>
      <x:c r="E31" s="2"/>
      <x:c r="F31" s="2"/>
    </x:row>
    <x:row r="32" ht="25" customHeight="1">
      <x:c r="A32" s="2" t="str">
        <x:v>Economic contribution per eligible item USD</x:v>
      </x:c>
      <x:c r="B32" s="16" t="n">
        <x:f>IF(B5&lt;&gt;"READY","",'Illustration'!H10*(('Illustration'!H11-'Illustration'!H12-'Illustration'!H13-'Illustration'!H14*'Illustration'!H15)/60*'Illustration'!H16-'Illustration'!H23))</x:f>
        <x:v>2.578333333333333</x:v>
      </x:c>
      <x:c r="C32" s="2"/>
      <x:c r="D32" s="2"/>
      <x:c r="E32" s="2"/>
      <x:c r="F32" s="2"/>
    </x:row>
    <x:row r="33" ht="25" customHeight="1">
      <x:c r="A33" s="2" t="str">
        <x:v>Cash contribution per eligible item USD</x:v>
      </x:c>
      <x:c r="B33" s="16" t="n">
        <x:f>IF(B5&lt;&gt;"READY","",'Illustration'!H10*(('Illustration'!H11-'Illustration'!H12-'Illustration'!H13-'Illustration'!H14*'Illustration'!H15)/60*'Illustration'!H17*'Illustration'!H18-'Illustration'!H23))</x:f>
        <x:v>-0.034999999999999996</x:v>
      </x:c>
      <x:c r="C33" s="2"/>
      <x:c r="D33" s="2"/>
      <x:c r="E33" s="2"/>
      <x:c r="F33" s="2"/>
    </x:row>
    <x:row r="34" ht="25" customHeight="1">
      <x:c r="A34" s="2"/>
      <x:c r="B34" s="2"/>
      <x:c r="C34" s="2"/>
      <x:c r="D34" s="2"/>
      <x:c r="E34" s="2"/>
      <x:c r="F34" s="2"/>
    </x:row>
    <x:row r="35" ht="25" customHeight="1">
      <x:c r="A35" s="2"/>
      <x:c r="B35" s="2"/>
      <x:c r="C35" s="2"/>
      <x:c r="D35" s="2"/>
      <x:c r="E35" s="2"/>
      <x:c r="F35" s="2"/>
    </x:row>
    <x:row r="36" ht="25" customHeight="1">
      <x:c r="A36" s="2"/>
      <x:c r="B36" s="2"/>
      <x:c r="C36" s="2"/>
      <x:c r="D36" s="2"/>
      <x:c r="E36" s="2"/>
      <x:c r="F36" s="2"/>
    </x:row>
  </x:sheetData>
  <x:conditionalFormatting sqref="B5:B5">
    <x:cfRule type="containsText" dxfId="0" priority="1" operator="containsText" text="INPUTS"/>
  </x:conditionalFormatting>
  <x:dataValidations count="9">
    <x:dataValidation type="list" sqref="H4">
      <x:formula1>"1,2,3"</x:formula1>
    </x:dataValidation>
    <x:dataValidation type="decimal" operator="greaterThanOrEqual" sqref="I8:K9">
      <x:formula1>0</x:formula1>
    </x:dataValidation>
    <x:dataValidation type="decimal" operator="greaterThanOrEqual" sqref="I11:K13">
      <x:formula1>0</x:formula1>
    </x:dataValidation>
    <x:dataValidation type="decimal" operator="greaterThanOrEqual" sqref="I15:K16">
      <x:formula1>0</x:formula1>
    </x:dataValidation>
    <x:dataValidation type="decimal" operator="greaterThanOrEqual" sqref="I18:K24">
      <x:formula1>0</x:formula1>
    </x:dataValidation>
    <x:dataValidation type="decimal" operator="between" sqref="I10:K10">
      <x:formula1>0</x:formula1>
      <x:formula2>1</x:formula2>
    </x:dataValidation>
    <x:dataValidation type="decimal" operator="between" sqref="I14:K14">
      <x:formula1>0</x:formula1>
      <x:formula2>1</x:formula2>
    </x:dataValidation>
    <x:dataValidation type="decimal" operator="between" sqref="I17:K17">
      <x:formula1>0</x:formula1>
      <x:formula2>1</x:formula2>
    </x:dataValidation>
    <x:dataValidation type="decimal" operator="between" sqref="I25:K25">
      <x:formula1>0</x:formula1>
      <x:formula2>1</x:formula2>
    </x:dataValidation>
  </x:dataValidations>
  <x:pageMargins left="0.7" right="0.7" top="0.75" bottom="0.75" header="0.3" footer="0.3"/>
</x:worksheet>
</file>